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2" yWindow="420" windowWidth="23256" windowHeight="13176" activeTab="0"/>
  </bookViews>
  <sheets>
    <sheet name="Calcolo punto di paregg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Umberto Fossali</author>
  </authors>
  <commentList>
    <comment ref="C18" authorId="0">
      <text>
        <r>
          <rPr>
            <b/>
            <sz val="10"/>
            <rFont val="Geneva"/>
            <family val="2"/>
          </rPr>
          <t>inserire il reddito desiderto per visualizzare le unità di pareggio</t>
        </r>
      </text>
    </comment>
    <comment ref="C35" authorId="0">
      <text>
        <r>
          <rPr>
            <b/>
            <sz val="10"/>
            <rFont val="Geneva"/>
            <family val="2"/>
          </rPr>
          <t xml:space="preserve">inserire il reddito desiderto per visualizzare il fatturato di pareggio </t>
        </r>
      </text>
    </comment>
  </commentList>
</comments>
</file>

<file path=xl/sharedStrings.xml><?xml version="1.0" encoding="utf-8"?>
<sst xmlns="http://schemas.openxmlformats.org/spreadsheetml/2006/main" count="50" uniqueCount="28">
  <si>
    <t>fatturato</t>
  </si>
  <si>
    <t>reddito operativo</t>
  </si>
  <si>
    <t>punto di pareggio</t>
  </si>
  <si>
    <t>costi fissi</t>
  </si>
  <si>
    <t>reddito desiderato</t>
  </si>
  <si>
    <t>margine di contribuzione</t>
  </si>
  <si>
    <t>ricavi</t>
  </si>
  <si>
    <t>costi variabili</t>
  </si>
  <si>
    <t>LEVA OPERATIVA</t>
  </si>
  <si>
    <t>inc fatturato</t>
  </si>
  <si>
    <t>inc RO</t>
  </si>
  <si>
    <t>incremento RO</t>
  </si>
  <si>
    <t>quantità di pareggio</t>
  </si>
  <si>
    <t>quantità</t>
  </si>
  <si>
    <t>profitto</t>
  </si>
  <si>
    <t>costi totali</t>
  </si>
  <si>
    <t>Prezzo unitario del prodotto</t>
  </si>
  <si>
    <t>Costo variabile unitario</t>
  </si>
  <si>
    <t>Costi fissi</t>
  </si>
  <si>
    <t>Quantità prodotte</t>
  </si>
  <si>
    <t>Capacità produttiva</t>
  </si>
  <si>
    <t>DATI DI INPUT</t>
  </si>
  <si>
    <t>31-12-xxx</t>
  </si>
  <si>
    <t>grado di copertura della capacità</t>
  </si>
  <si>
    <t>margine di sicurezza</t>
  </si>
  <si>
    <t>differenza di reddito operativo</t>
  </si>
  <si>
    <t>Quantità di pareggio</t>
  </si>
  <si>
    <t>Fatturato di pareggio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</si>
</sst>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0.0%"/>
    <numFmt numFmtId="177" formatCode="_-* #,##0.00_-;\-* #,##0.00_-;_-* &quot;-&quot;_-;_-@_-"/>
    <numFmt numFmtId="178" formatCode="_-* #,##0.0_-;\-* #,##0.0_-;_-* &quot;-&quot;?_-;_-@_-"/>
    <numFmt numFmtId="179" formatCode="_-* #,##0_-;\-* #,##0_-;_-* &quot;-&quot;??_-;_-@_-"/>
    <numFmt numFmtId="180" formatCode="_-* #,##0.0_-;\-* #,##0.0_-;_-* &quot;-&quot;??_-;_-@_-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2"/>
    </font>
    <font>
      <sz val="12"/>
      <name val="Arial"/>
      <family val="2"/>
    </font>
    <font>
      <sz val="14"/>
      <name val="Arial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Genev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7" fontId="6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0" fontId="9" fillId="0" borderId="0" xfId="0" applyFont="1" applyAlignment="1">
      <alignment/>
    </xf>
    <xf numFmtId="41" fontId="9" fillId="0" borderId="0" xfId="46" applyFont="1" applyAlignment="1">
      <alignment/>
    </xf>
    <xf numFmtId="0" fontId="9" fillId="0" borderId="11" xfId="0" applyFont="1" applyBorder="1" applyAlignment="1">
      <alignment/>
    </xf>
    <xf numFmtId="41" fontId="9" fillId="0" borderId="11" xfId="46" applyFont="1" applyBorder="1" applyAlignment="1">
      <alignment/>
    </xf>
    <xf numFmtId="0" fontId="10" fillId="0" borderId="0" xfId="0" applyFont="1" applyAlignment="1">
      <alignment horizontal="center"/>
    </xf>
    <xf numFmtId="179" fontId="9" fillId="0" borderId="0" xfId="45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1" fontId="11" fillId="0" borderId="14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177" fontId="11" fillId="0" borderId="15" xfId="46" applyNumberFormat="1" applyFont="1" applyBorder="1" applyAlignment="1">
      <alignment/>
    </xf>
    <xf numFmtId="10" fontId="11" fillId="0" borderId="13" xfId="50" applyNumberFormat="1" applyFont="1" applyBorder="1" applyAlignment="1">
      <alignment/>
    </xf>
    <xf numFmtId="0" fontId="11" fillId="0" borderId="13" xfId="0" applyFont="1" applyBorder="1" applyAlignment="1">
      <alignment/>
    </xf>
    <xf numFmtId="177" fontId="11" fillId="0" borderId="10" xfId="0" applyNumberFormat="1" applyFont="1" applyBorder="1" applyAlignment="1">
      <alignment/>
    </xf>
    <xf numFmtId="43" fontId="11" fillId="0" borderId="14" xfId="45" applyFont="1" applyBorder="1" applyAlignment="1">
      <alignment/>
    </xf>
    <xf numFmtId="177" fontId="11" fillId="0" borderId="14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9" fontId="9" fillId="0" borderId="0" xfId="50" applyFont="1" applyAlignment="1">
      <alignment/>
    </xf>
    <xf numFmtId="9" fontId="9" fillId="0" borderId="0" xfId="0" applyNumberFormat="1" applyFont="1" applyAlignment="1">
      <alignment/>
    </xf>
    <xf numFmtId="41" fontId="9" fillId="33" borderId="11" xfId="46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11" fillId="0" borderId="18" xfId="0" applyNumberFormat="1" applyFont="1" applyBorder="1" applyAlignment="1">
      <alignment/>
    </xf>
    <xf numFmtId="9" fontId="6" fillId="33" borderId="10" xfId="50" applyFont="1" applyFill="1" applyBorder="1" applyAlignment="1">
      <alignment horizontal="center"/>
    </xf>
    <xf numFmtId="9" fontId="6" fillId="0" borderId="10" xfId="50" applyFont="1" applyFill="1" applyBorder="1" applyAlignment="1">
      <alignment horizontal="center"/>
    </xf>
    <xf numFmtId="176" fontId="6" fillId="0" borderId="10" xfId="5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9" fillId="6" borderId="11" xfId="0" applyFont="1" applyFill="1" applyBorder="1" applyAlignment="1">
      <alignment horizontal="center"/>
    </xf>
    <xf numFmtId="179" fontId="9" fillId="33" borderId="28" xfId="45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14" fontId="11" fillId="6" borderId="29" xfId="0" applyNumberFormat="1" applyFont="1" applyFill="1" applyBorder="1" applyAlignment="1">
      <alignment horizontal="center"/>
    </xf>
    <xf numFmtId="14" fontId="11" fillId="6" borderId="19" xfId="0" applyNumberFormat="1" applyFont="1" applyFill="1" applyBorder="1" applyAlignment="1">
      <alignment horizontal="center"/>
    </xf>
    <xf numFmtId="14" fontId="11" fillId="6" borderId="20" xfId="0" applyNumberFormat="1" applyFont="1" applyFill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14" fontId="34" fillId="6" borderId="29" xfId="0" applyNumberFormat="1" applyFont="1" applyFill="1" applyBorder="1" applyAlignment="1">
      <alignment horizontal="center"/>
    </xf>
    <xf numFmtId="14" fontId="34" fillId="6" borderId="19" xfId="0" applyNumberFormat="1" applyFont="1" applyFill="1" applyBorder="1" applyAlignment="1">
      <alignment horizontal="center"/>
    </xf>
    <xf numFmtId="14" fontId="34" fillId="6" borderId="20" xfId="0" applyNumberFormat="1" applyFont="1" applyFill="1" applyBorder="1" applyAlignment="1">
      <alignment horizontal="center"/>
    </xf>
    <xf numFmtId="177" fontId="11" fillId="34" borderId="14" xfId="46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zoomScale="125" zoomScaleNormal="125" zoomScalePageLayoutView="0" workbookViewId="0" topLeftCell="A1">
      <selection activeCell="D55" sqref="D55"/>
    </sheetView>
  </sheetViews>
  <sheetFormatPr defaultColWidth="10.75390625" defaultRowHeight="12"/>
  <cols>
    <col min="1" max="1" width="24.00390625" style="4" bestFit="1" customWidth="1"/>
    <col min="2" max="2" width="24.00390625" style="4" customWidth="1"/>
    <col min="3" max="3" width="19.125" style="4" customWidth="1"/>
    <col min="4" max="4" width="15.25390625" style="4" bestFit="1" customWidth="1"/>
    <col min="5" max="5" width="10.75390625" style="4" customWidth="1"/>
    <col min="6" max="6" width="12.75390625" style="4" bestFit="1" customWidth="1"/>
    <col min="7" max="7" width="10.25390625" style="4" bestFit="1" customWidth="1"/>
    <col min="8" max="8" width="17.50390625" style="4" bestFit="1" customWidth="1"/>
    <col min="9" max="16384" width="10.75390625" style="4" customWidth="1"/>
  </cols>
  <sheetData>
    <row r="1" ht="11.25"/>
    <row r="2" ht="11.25"/>
    <row r="3" spans="1:2" ht="11.25">
      <c r="A3" s="56" t="s">
        <v>21</v>
      </c>
      <c r="B3" s="56"/>
    </row>
    <row r="4" spans="1:2" ht="11.25">
      <c r="A4" s="6" t="s">
        <v>16</v>
      </c>
      <c r="B4" s="27">
        <v>29</v>
      </c>
    </row>
    <row r="5" spans="1:4" ht="11.25">
      <c r="A5" s="6" t="s">
        <v>17</v>
      </c>
      <c r="B5" s="27">
        <v>19</v>
      </c>
      <c r="C5" s="25"/>
      <c r="D5" s="26"/>
    </row>
    <row r="6" spans="1:2" ht="11.25">
      <c r="A6" s="6" t="s">
        <v>18</v>
      </c>
      <c r="B6" s="27">
        <v>300000</v>
      </c>
    </row>
    <row r="7" spans="1:2" ht="11.25">
      <c r="A7" s="6" t="s">
        <v>19</v>
      </c>
      <c r="B7" s="27">
        <v>43000</v>
      </c>
    </row>
    <row r="8" spans="1:2" ht="11.25">
      <c r="A8" s="6" t="s">
        <v>20</v>
      </c>
      <c r="B8" s="57">
        <v>60000</v>
      </c>
    </row>
    <row r="9" spans="1:2" ht="12.75">
      <c r="A9" s="6" t="s">
        <v>0</v>
      </c>
      <c r="B9" s="58">
        <f>+B7*B4</f>
        <v>1247000</v>
      </c>
    </row>
    <row r="10" spans="1:2" ht="12.75">
      <c r="A10" s="6" t="s">
        <v>1</v>
      </c>
      <c r="B10" s="58">
        <f>+B9-B5*B7-B6</f>
        <v>130000</v>
      </c>
    </row>
    <row r="11" ht="11.25"/>
    <row r="12" ht="12" thickBot="1"/>
    <row r="13" spans="1:3" ht="18.75" thickBot="1">
      <c r="A13" s="65" t="s">
        <v>22</v>
      </c>
      <c r="B13" s="66"/>
      <c r="C13" s="67"/>
    </row>
    <row r="14" spans="1:3" ht="23.25" thickBot="1">
      <c r="A14" s="62" t="s">
        <v>26</v>
      </c>
      <c r="B14" s="63"/>
      <c r="C14" s="64"/>
    </row>
    <row r="15" spans="1:3" ht="11.25">
      <c r="A15" s="10"/>
      <c r="B15" s="11"/>
      <c r="C15" s="12"/>
    </row>
    <row r="16" spans="1:3" ht="12" thickBot="1">
      <c r="A16" s="10"/>
      <c r="B16" s="13"/>
      <c r="C16" s="12"/>
    </row>
    <row r="17" spans="1:9" ht="18">
      <c r="A17" s="36" t="s">
        <v>3</v>
      </c>
      <c r="B17" s="37"/>
      <c r="C17" s="14">
        <f>+B6</f>
        <v>300000</v>
      </c>
      <c r="D17" s="8" t="s">
        <v>13</v>
      </c>
      <c r="E17" s="8" t="s">
        <v>6</v>
      </c>
      <c r="F17" s="8" t="s">
        <v>7</v>
      </c>
      <c r="G17" s="8" t="s">
        <v>3</v>
      </c>
      <c r="H17" s="8" t="s">
        <v>15</v>
      </c>
      <c r="I17" s="8" t="s">
        <v>14</v>
      </c>
    </row>
    <row r="18" spans="1:9" ht="18">
      <c r="A18" s="38" t="s">
        <v>4</v>
      </c>
      <c r="B18" s="39"/>
      <c r="C18" s="68">
        <v>0</v>
      </c>
      <c r="D18" s="9">
        <v>0</v>
      </c>
      <c r="E18" s="7">
        <f>+D18*$B$4</f>
        <v>0</v>
      </c>
      <c r="F18" s="7">
        <f aca="true" t="shared" si="0" ref="F18:F28">+D18*B$5</f>
        <v>0</v>
      </c>
      <c r="G18" s="7">
        <f>+B6</f>
        <v>300000</v>
      </c>
      <c r="H18" s="7">
        <f>+F18+G18</f>
        <v>300000</v>
      </c>
      <c r="I18" s="7">
        <f>+E18-H18</f>
        <v>-300000</v>
      </c>
    </row>
    <row r="19" spans="1:9" ht="18">
      <c r="A19" s="40" t="s">
        <v>5</v>
      </c>
      <c r="B19" s="41"/>
      <c r="C19" s="15">
        <v>10</v>
      </c>
      <c r="D19" s="9">
        <v>10000</v>
      </c>
      <c r="E19" s="7">
        <f aca="true" t="shared" si="1" ref="E19:E28">+D19*$B$4</f>
        <v>290000</v>
      </c>
      <c r="F19" s="7">
        <f t="shared" si="0"/>
        <v>190000</v>
      </c>
      <c r="G19" s="7">
        <f>+G18</f>
        <v>300000</v>
      </c>
      <c r="H19" s="7">
        <f aca="true" t="shared" si="2" ref="H19:H28">+F19+G19</f>
        <v>490000</v>
      </c>
      <c r="I19" s="7">
        <f aca="true" t="shared" si="3" ref="I19:I28">+E19-H19</f>
        <v>-200000</v>
      </c>
    </row>
    <row r="20" spans="1:9" ht="18.75" thickBot="1">
      <c r="A20" s="42" t="s">
        <v>12</v>
      </c>
      <c r="B20" s="43"/>
      <c r="C20" s="17">
        <f>+(C17+C18)/C19</f>
        <v>30000</v>
      </c>
      <c r="D20" s="9">
        <v>15000</v>
      </c>
      <c r="E20" s="7">
        <f t="shared" si="1"/>
        <v>435000</v>
      </c>
      <c r="F20" s="7">
        <f t="shared" si="0"/>
        <v>285000</v>
      </c>
      <c r="G20" s="7">
        <f aca="true" t="shared" si="4" ref="G20:G28">+G19</f>
        <v>300000</v>
      </c>
      <c r="H20" s="7">
        <f t="shared" si="2"/>
        <v>585000</v>
      </c>
      <c r="I20" s="7">
        <f t="shared" si="3"/>
        <v>-150000</v>
      </c>
    </row>
    <row r="21" spans="1:9" ht="18">
      <c r="A21" s="44" t="s">
        <v>23</v>
      </c>
      <c r="B21" s="45"/>
      <c r="C21" s="18">
        <f>+C20/B8</f>
        <v>0.5</v>
      </c>
      <c r="D21" s="9">
        <v>20000</v>
      </c>
      <c r="E21" s="7">
        <f t="shared" si="1"/>
        <v>580000</v>
      </c>
      <c r="F21" s="7">
        <f t="shared" si="0"/>
        <v>380000</v>
      </c>
      <c r="G21" s="7">
        <f t="shared" si="4"/>
        <v>300000</v>
      </c>
      <c r="H21" s="7">
        <f t="shared" si="2"/>
        <v>680000</v>
      </c>
      <c r="I21" s="7">
        <f t="shared" si="3"/>
        <v>-100000</v>
      </c>
    </row>
    <row r="22" spans="1:9" ht="18">
      <c r="A22" s="44" t="s">
        <v>24</v>
      </c>
      <c r="B22" s="45"/>
      <c r="C22" s="18">
        <f>+C20/B7</f>
        <v>0.6976744186046512</v>
      </c>
      <c r="D22" s="9">
        <v>25000</v>
      </c>
      <c r="E22" s="7">
        <f t="shared" si="1"/>
        <v>725000</v>
      </c>
      <c r="F22" s="7">
        <f t="shared" si="0"/>
        <v>475000</v>
      </c>
      <c r="G22" s="7">
        <f t="shared" si="4"/>
        <v>300000</v>
      </c>
      <c r="H22" s="7">
        <f t="shared" si="2"/>
        <v>775000</v>
      </c>
      <c r="I22" s="7">
        <f t="shared" si="3"/>
        <v>-50000</v>
      </c>
    </row>
    <row r="23" spans="1:9" ht="18.75" thickBot="1">
      <c r="A23" s="44"/>
      <c r="B23" s="45"/>
      <c r="C23" s="19"/>
      <c r="D23" s="9">
        <v>30000</v>
      </c>
      <c r="E23" s="7">
        <f t="shared" si="1"/>
        <v>870000</v>
      </c>
      <c r="F23" s="7">
        <f t="shared" si="0"/>
        <v>570000</v>
      </c>
      <c r="G23" s="7">
        <f t="shared" si="4"/>
        <v>300000</v>
      </c>
      <c r="H23" s="7">
        <f t="shared" si="2"/>
        <v>870000</v>
      </c>
      <c r="I23" s="7">
        <f t="shared" si="3"/>
        <v>0</v>
      </c>
    </row>
    <row r="24" spans="1:9" ht="18">
      <c r="A24" s="36" t="s">
        <v>6</v>
      </c>
      <c r="B24" s="37"/>
      <c r="C24" s="20">
        <f>+B4*C20</f>
        <v>870000</v>
      </c>
      <c r="D24" s="9">
        <v>35000</v>
      </c>
      <c r="E24" s="7">
        <f t="shared" si="1"/>
        <v>1015000</v>
      </c>
      <c r="F24" s="7">
        <f t="shared" si="0"/>
        <v>665000</v>
      </c>
      <c r="G24" s="7">
        <f t="shared" si="4"/>
        <v>300000</v>
      </c>
      <c r="H24" s="7">
        <f t="shared" si="2"/>
        <v>965000</v>
      </c>
      <c r="I24" s="7">
        <f t="shared" si="3"/>
        <v>50000</v>
      </c>
    </row>
    <row r="25" spans="1:9" ht="18">
      <c r="A25" s="46" t="s">
        <v>7</v>
      </c>
      <c r="B25" s="47"/>
      <c r="C25" s="21">
        <f>+B5*C20</f>
        <v>570000</v>
      </c>
      <c r="D25" s="9">
        <v>40000</v>
      </c>
      <c r="E25" s="7">
        <f t="shared" si="1"/>
        <v>1160000</v>
      </c>
      <c r="F25" s="7">
        <f t="shared" si="0"/>
        <v>760000</v>
      </c>
      <c r="G25" s="7">
        <f t="shared" si="4"/>
        <v>300000</v>
      </c>
      <c r="H25" s="7">
        <f t="shared" si="2"/>
        <v>1060000</v>
      </c>
      <c r="I25" s="7">
        <f t="shared" si="3"/>
        <v>100000</v>
      </c>
    </row>
    <row r="26" spans="1:9" ht="18">
      <c r="A26" s="40" t="s">
        <v>5</v>
      </c>
      <c r="B26" s="41"/>
      <c r="C26" s="22">
        <f>+C24-C25</f>
        <v>300000</v>
      </c>
      <c r="D26" s="9">
        <v>43000</v>
      </c>
      <c r="E26" s="7">
        <f t="shared" si="1"/>
        <v>1247000</v>
      </c>
      <c r="F26" s="7">
        <f t="shared" si="0"/>
        <v>817000</v>
      </c>
      <c r="G26" s="7">
        <f t="shared" si="4"/>
        <v>300000</v>
      </c>
      <c r="H26" s="7">
        <f t="shared" si="2"/>
        <v>1117000</v>
      </c>
      <c r="I26" s="7">
        <f t="shared" si="3"/>
        <v>130000</v>
      </c>
    </row>
    <row r="27" spans="1:9" ht="18">
      <c r="A27" s="46" t="s">
        <v>3</v>
      </c>
      <c r="B27" s="47"/>
      <c r="C27" s="23">
        <f>+C17</f>
        <v>300000</v>
      </c>
      <c r="D27" s="9">
        <v>50000</v>
      </c>
      <c r="E27" s="7">
        <f t="shared" si="1"/>
        <v>1450000</v>
      </c>
      <c r="F27" s="7">
        <f t="shared" si="0"/>
        <v>950000</v>
      </c>
      <c r="G27" s="7">
        <f t="shared" si="4"/>
        <v>300000</v>
      </c>
      <c r="H27" s="7">
        <f t="shared" si="2"/>
        <v>1250000</v>
      </c>
      <c r="I27" s="7">
        <f t="shared" si="3"/>
        <v>200000</v>
      </c>
    </row>
    <row r="28" spans="1:9" ht="18.75" thickBot="1">
      <c r="A28" s="42" t="s">
        <v>1</v>
      </c>
      <c r="B28" s="43"/>
      <c r="C28" s="24">
        <f>+C26-C27</f>
        <v>0</v>
      </c>
      <c r="D28" s="9">
        <v>60000</v>
      </c>
      <c r="E28" s="7">
        <f t="shared" si="1"/>
        <v>1740000</v>
      </c>
      <c r="F28" s="7">
        <f t="shared" si="0"/>
        <v>1140000</v>
      </c>
      <c r="G28" s="7">
        <f t="shared" si="4"/>
        <v>300000</v>
      </c>
      <c r="H28" s="7">
        <f t="shared" si="2"/>
        <v>1440000</v>
      </c>
      <c r="I28" s="7">
        <f t="shared" si="3"/>
        <v>300000</v>
      </c>
    </row>
    <row r="29" ht="12" thickBot="1">
      <c r="B29" s="5"/>
    </row>
    <row r="30" spans="1:3" ht="18.75" thickBot="1">
      <c r="A30" s="59" t="s">
        <v>22</v>
      </c>
      <c r="B30" s="60"/>
      <c r="C30" s="61"/>
    </row>
    <row r="31" spans="1:3" ht="23.25" thickBot="1">
      <c r="A31" s="62" t="s">
        <v>27</v>
      </c>
      <c r="B31" s="34"/>
      <c r="C31" s="35"/>
    </row>
    <row r="32" spans="1:3" ht="11.25">
      <c r="A32" s="10"/>
      <c r="B32" s="11"/>
      <c r="C32" s="12"/>
    </row>
    <row r="33" spans="1:3" ht="12" thickBot="1">
      <c r="A33" s="10"/>
      <c r="B33" s="13"/>
      <c r="C33" s="12"/>
    </row>
    <row r="34" spans="1:3" ht="18">
      <c r="A34" s="36" t="s">
        <v>3</v>
      </c>
      <c r="B34" s="37"/>
      <c r="C34" s="14">
        <f>+B6</f>
        <v>300000</v>
      </c>
    </row>
    <row r="35" spans="1:3" ht="18">
      <c r="A35" s="38" t="s">
        <v>4</v>
      </c>
      <c r="B35" s="39"/>
      <c r="C35" s="68">
        <v>0</v>
      </c>
    </row>
    <row r="36" spans="1:3" ht="17.25">
      <c r="A36" s="40" t="s">
        <v>5</v>
      </c>
      <c r="B36" s="41"/>
      <c r="C36" s="16">
        <f>+C19/B4</f>
        <v>0.3448275862068966</v>
      </c>
    </row>
    <row r="37" spans="1:3" ht="18" thickBot="1">
      <c r="A37" s="42" t="s">
        <v>2</v>
      </c>
      <c r="B37" s="43"/>
      <c r="C37" s="17">
        <f>+(C34+C35)/C36</f>
        <v>870000</v>
      </c>
    </row>
    <row r="38" spans="1:3" ht="17.25">
      <c r="A38" s="44" t="s">
        <v>23</v>
      </c>
      <c r="B38" s="45"/>
      <c r="C38" s="18">
        <f>+C37/(B4*B8)</f>
        <v>0.5</v>
      </c>
    </row>
    <row r="39" spans="1:3" ht="17.25">
      <c r="A39" s="44" t="s">
        <v>24</v>
      </c>
      <c r="B39" s="45"/>
      <c r="C39" s="18">
        <f>+(B7*B4)/C37-1</f>
        <v>0.43333333333333335</v>
      </c>
    </row>
    <row r="40" spans="1:3" ht="18" thickBot="1">
      <c r="A40" s="44"/>
      <c r="B40" s="45"/>
      <c r="C40" s="19"/>
    </row>
    <row r="41" spans="1:3" ht="17.25">
      <c r="A41" s="36" t="s">
        <v>6</v>
      </c>
      <c r="B41" s="37"/>
      <c r="C41" s="20">
        <f>+C37</f>
        <v>870000</v>
      </c>
    </row>
    <row r="42" spans="1:3" ht="17.25">
      <c r="A42" s="46" t="s">
        <v>7</v>
      </c>
      <c r="B42" s="47"/>
      <c r="C42" s="21">
        <f>+C41*(1-C36)</f>
        <v>570000</v>
      </c>
    </row>
    <row r="43" spans="1:3" ht="17.25">
      <c r="A43" s="40" t="s">
        <v>5</v>
      </c>
      <c r="B43" s="41"/>
      <c r="C43" s="22">
        <f>+C41-C42</f>
        <v>300000</v>
      </c>
    </row>
    <row r="44" spans="1:3" ht="17.25">
      <c r="A44" s="46" t="s">
        <v>3</v>
      </c>
      <c r="B44" s="47"/>
      <c r="C44" s="23">
        <f>+C34</f>
        <v>300000</v>
      </c>
    </row>
    <row r="45" spans="1:3" ht="18" thickBot="1">
      <c r="A45" s="42" t="s">
        <v>1</v>
      </c>
      <c r="B45" s="43"/>
      <c r="C45" s="24">
        <f>+C43-C44</f>
        <v>0</v>
      </c>
    </row>
    <row r="46" spans="1:3" ht="18" thickBot="1">
      <c r="A46" s="28"/>
      <c r="B46" s="29"/>
      <c r="C46" s="30"/>
    </row>
    <row r="47" spans="1:5" ht="18" thickBot="1">
      <c r="A47" s="48" t="s">
        <v>8</v>
      </c>
      <c r="B47" s="49"/>
      <c r="C47" s="1">
        <f>+B9/(B9-C37)</f>
        <v>3.3076923076923075</v>
      </c>
      <c r="D47"/>
      <c r="E47"/>
    </row>
    <row r="48" spans="1:5" ht="18" thickBot="1">
      <c r="A48" s="48" t="s">
        <v>9</v>
      </c>
      <c r="B48" s="49">
        <v>0.1</v>
      </c>
      <c r="C48" s="31">
        <v>0.1</v>
      </c>
      <c r="D48"/>
      <c r="E48"/>
    </row>
    <row r="49" spans="1:5" ht="17.25">
      <c r="A49" s="48" t="s">
        <v>10</v>
      </c>
      <c r="B49" s="49">
        <f>+B48*C47</f>
        <v>0.33076923076923076</v>
      </c>
      <c r="C49" s="32">
        <f>+C47*C48</f>
        <v>0.33076923076923076</v>
      </c>
      <c r="D49"/>
      <c r="E49"/>
    </row>
    <row r="50" spans="1:5" ht="12" thickBot="1">
      <c r="A50"/>
      <c r="B50"/>
      <c r="C50" s="2"/>
      <c r="D50"/>
      <c r="E50"/>
    </row>
    <row r="51" spans="1:5" ht="18" thickBot="1">
      <c r="A51" s="48" t="s">
        <v>6</v>
      </c>
      <c r="B51" s="49"/>
      <c r="C51" s="1">
        <f>+B9*(1+C48)</f>
        <v>1371700</v>
      </c>
      <c r="D51"/>
      <c r="E51"/>
    </row>
    <row r="52" spans="1:5" ht="18" thickBot="1">
      <c r="A52" s="52" t="s">
        <v>7</v>
      </c>
      <c r="B52" s="53"/>
      <c r="C52" s="1">
        <f>+C51*(1-C36)</f>
        <v>898700</v>
      </c>
      <c r="D52"/>
      <c r="E52"/>
    </row>
    <row r="53" spans="1:5" ht="18" thickBot="1">
      <c r="A53" s="54" t="s">
        <v>5</v>
      </c>
      <c r="B53" s="55"/>
      <c r="C53" s="1">
        <f>+C51-C52</f>
        <v>473000</v>
      </c>
      <c r="D53"/>
      <c r="E53"/>
    </row>
    <row r="54" spans="1:5" ht="18" thickBot="1">
      <c r="A54" s="52" t="s">
        <v>3</v>
      </c>
      <c r="B54" s="53"/>
      <c r="C54" s="1">
        <f>+C44</f>
        <v>300000</v>
      </c>
      <c r="D54" t="s">
        <v>25</v>
      </c>
      <c r="E54"/>
    </row>
    <row r="55" spans="1:5" ht="18" thickBot="1">
      <c r="A55" s="50" t="s">
        <v>1</v>
      </c>
      <c r="B55" s="51"/>
      <c r="C55" s="1">
        <f>+C53-C54</f>
        <v>173000</v>
      </c>
      <c r="D55" s="1">
        <f>+C55-B10</f>
        <v>43000</v>
      </c>
      <c r="E55" s="3"/>
    </row>
    <row r="56" spans="1:5" ht="17.25">
      <c r="A56" s="48"/>
      <c r="B56" s="49" t="s">
        <v>11</v>
      </c>
      <c r="C56" s="33">
        <f>+D55/B10</f>
        <v>0.33076923076923076</v>
      </c>
      <c r="D56"/>
      <c r="E56"/>
    </row>
  </sheetData>
  <sheetProtection/>
  <mergeCells count="38">
    <mergeCell ref="A56:B56"/>
    <mergeCell ref="A55:B55"/>
    <mergeCell ref="A47:B47"/>
    <mergeCell ref="A48:B48"/>
    <mergeCell ref="A49:B49"/>
    <mergeCell ref="A51:B51"/>
    <mergeCell ref="A52:B52"/>
    <mergeCell ref="A53:B53"/>
    <mergeCell ref="A54:B54"/>
    <mergeCell ref="A3:B3"/>
    <mergeCell ref="A30:C30"/>
    <mergeCell ref="A38:B38"/>
    <mergeCell ref="A39:B39"/>
    <mergeCell ref="A27:B27"/>
    <mergeCell ref="A28:B28"/>
    <mergeCell ref="A31:C31"/>
    <mergeCell ref="A34:B34"/>
    <mergeCell ref="A35:B35"/>
    <mergeCell ref="A36:B36"/>
    <mergeCell ref="A44:B44"/>
    <mergeCell ref="A45:B45"/>
    <mergeCell ref="A40:B40"/>
    <mergeCell ref="A41:B41"/>
    <mergeCell ref="A42:B42"/>
    <mergeCell ref="A43:B43"/>
    <mergeCell ref="A21:B21"/>
    <mergeCell ref="A22:B22"/>
    <mergeCell ref="A37:B37"/>
    <mergeCell ref="A23:B23"/>
    <mergeCell ref="A24:B24"/>
    <mergeCell ref="A25:B25"/>
    <mergeCell ref="A26:B26"/>
    <mergeCell ref="A13:C13"/>
    <mergeCell ref="A14:C14"/>
    <mergeCell ref="A17:B17"/>
    <mergeCell ref="A18:B18"/>
    <mergeCell ref="A19:B19"/>
    <mergeCell ref="A20:B20"/>
  </mergeCells>
  <conditionalFormatting sqref="E18:I28">
    <cfRule type="cellIs" priority="1" dxfId="1" operator="less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Alfonso Santaniello</cp:lastModifiedBy>
  <dcterms:created xsi:type="dcterms:W3CDTF">2000-09-19T10:08:19Z</dcterms:created>
  <dcterms:modified xsi:type="dcterms:W3CDTF">2013-11-01T17:39:01Z</dcterms:modified>
  <cp:category/>
  <cp:version/>
  <cp:contentType/>
  <cp:contentStatus/>
</cp:coreProperties>
</file>